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8" yWindow="-12" windowWidth="14316" windowHeight="11028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лист1!$25:$25,лист1!$27:$28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F25" i="1" l="1"/>
  <c r="D25" i="1"/>
  <c r="B25" i="1" l="1"/>
  <c r="G23" i="1" l="1"/>
  <c r="J20" i="1"/>
  <c r="D20" i="1"/>
  <c r="D19" i="1" s="1"/>
  <c r="J21" i="1"/>
  <c r="J22" i="1"/>
  <c r="E22" i="1"/>
  <c r="E21" i="1"/>
  <c r="B21" i="1" s="1"/>
  <c r="B22" i="1"/>
  <c r="B19" i="1" l="1"/>
  <c r="E19" i="1"/>
  <c r="H21" i="1"/>
  <c r="H22" i="1"/>
  <c r="J28" i="1"/>
  <c r="I28" i="1"/>
  <c r="E28" i="1"/>
  <c r="D28" i="1"/>
  <c r="C28" i="1"/>
  <c r="D27" i="1"/>
  <c r="L25" i="1"/>
  <c r="J25" i="1"/>
  <c r="G25" i="1"/>
  <c r="E25" i="1"/>
  <c r="F23" i="1"/>
  <c r="J18" i="1"/>
  <c r="D18" i="1"/>
  <c r="G17" i="1"/>
  <c r="F17" i="1"/>
  <c r="E17" i="1"/>
  <c r="D17" i="1"/>
  <c r="J16" i="1"/>
  <c r="D16" i="1"/>
  <c r="D15" i="1" s="1"/>
  <c r="D14" i="1"/>
  <c r="F13" i="1"/>
  <c r="E12" i="1"/>
  <c r="D12" i="1"/>
  <c r="M11" i="1"/>
  <c r="L11" i="1"/>
  <c r="J11" i="1"/>
  <c r="I11" i="1"/>
  <c r="G11" i="1"/>
  <c r="F11" i="1"/>
  <c r="D11" i="1"/>
  <c r="C11" i="1"/>
  <c r="J10" i="1"/>
  <c r="I10" i="1"/>
  <c r="D10" i="1"/>
  <c r="C10" i="1"/>
  <c r="H10" i="1" l="1"/>
  <c r="C9" i="1" l="1"/>
  <c r="H20" i="1" l="1"/>
  <c r="J19" i="1"/>
  <c r="H19" i="1" s="1"/>
  <c r="B20" i="1"/>
  <c r="H28" i="1"/>
  <c r="H27" i="1"/>
  <c r="J26" i="1"/>
  <c r="E26" i="1"/>
  <c r="C26" i="1"/>
  <c r="C29" i="1" s="1"/>
  <c r="G24" i="1"/>
  <c r="L24" i="1"/>
  <c r="F24" i="1"/>
  <c r="J24" i="1"/>
  <c r="E24" i="1"/>
  <c r="H23" i="1"/>
  <c r="H18" i="1"/>
  <c r="G15" i="1"/>
  <c r="E15" i="1"/>
  <c r="J15" i="1"/>
  <c r="H15" i="1" s="1"/>
  <c r="F15" i="1"/>
  <c r="H14" i="1"/>
  <c r="H13" i="1"/>
  <c r="H12" i="1"/>
  <c r="H11" i="1"/>
  <c r="F9" i="1"/>
  <c r="D24" i="1"/>
  <c r="I9" i="1"/>
  <c r="H9" i="1" s="1"/>
  <c r="D9" i="1"/>
  <c r="H25" i="1"/>
  <c r="I26" i="1"/>
  <c r="H26" i="1" s="1"/>
  <c r="D26" i="1"/>
  <c r="B16" i="1"/>
  <c r="B17" i="1"/>
  <c r="B10" i="1"/>
  <c r="B28" i="1"/>
  <c r="B27" i="1"/>
  <c r="K29" i="1"/>
  <c r="M29" i="1"/>
  <c r="B13" i="1"/>
  <c r="B23" i="1"/>
  <c r="B11" i="1"/>
  <c r="B18" i="1"/>
  <c r="B14" i="1"/>
  <c r="B12" i="1"/>
  <c r="G29" i="1" l="1"/>
  <c r="D29" i="1"/>
  <c r="F29" i="1"/>
  <c r="E29" i="1"/>
  <c r="J29" i="1"/>
  <c r="H24" i="1"/>
  <c r="L29" i="1"/>
  <c r="B15" i="1"/>
  <c r="B24" i="1"/>
  <c r="B26" i="1"/>
  <c r="B9" i="1"/>
  <c r="H29" i="1"/>
  <c r="I29" i="1"/>
  <c r="B29" i="1" l="1"/>
</calcChain>
</file>

<file path=xl/sharedStrings.xml><?xml version="1.0" encoding="utf-8"?>
<sst xmlns="http://schemas.openxmlformats.org/spreadsheetml/2006/main" count="37" uniqueCount="32">
  <si>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</si>
  <si>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</si>
  <si>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</si>
  <si>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</si>
  <si>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</si>
  <si>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</si>
  <si>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</si>
  <si>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</si>
  <si>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</si>
  <si>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</si>
  <si>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</si>
  <si>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</si>
  <si>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</si>
  <si>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</si>
  <si>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</si>
  <si>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</si>
  <si>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</si>
  <si>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</si>
  <si>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</si>
  <si>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</si>
  <si>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</si>
  <si>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</si>
  <si>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</si>
  <si>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</si>
  <si>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</si>
  <si>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</si>
  <si>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</si>
  <si>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</si>
  <si>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Якутуголь</t>
  </si>
  <si>
    <t>Посьет</t>
  </si>
  <si>
    <t>Ванино</t>
  </si>
  <si>
    <t>Полезный отпуск электроэнергии и мощности по тарифным группам в разpезе территориальных сетевых организаций за период январь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</si>
</sst>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6" fontId="22" fillId="0" borderId="1" xfId="1" applyNumberFormat="1" applyFont="1" applyFill="1" applyBorder="1" applyAlignment="1">
      <alignment vertical="center"/>
    </xf>
    <xf numFmtId="167" fontId="12" fillId="0" borderId="0" xfId="1" applyNumberFormat="1" applyFont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5" fontId="23" fillId="0" borderId="1" xfId="3" applyNumberFormat="1" applyFont="1" applyFill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vertical="center"/>
    </xf>
    <xf numFmtId="165" fontId="24" fillId="0" borderId="1" xfId="3" applyNumberFormat="1" applyFont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6" fontId="22" fillId="0" borderId="1" xfId="1" applyNumberFormat="1" applyFont="1" applyFill="1" applyBorder="1" applyAlignment="1">
      <alignment horizontal="center" vertical="center"/>
    </xf>
    <xf numFmtId="165" fontId="22" fillId="0" borderId="1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2" fillId="0" borderId="0" xfId="0" applyNumberFormat="1" applyFont="1" applyFill="1" applyAlignment="1">
      <alignment horizontal="center"/>
    </xf>
    <xf numFmtId="165" fontId="22" fillId="2" borderId="1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 applyProtection="1">
      <alignment horizontal="center"/>
      <protection locked="0"/>
    </xf>
    <xf numFmtId="165" fontId="24" fillId="0" borderId="1" xfId="3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/>
      <protection locked="0"/>
    </xf>
    <xf numFmtId="165" fontId="22" fillId="0" borderId="1" xfId="3" applyNumberFormat="1" applyFont="1" applyBorder="1" applyAlignment="1">
      <alignment vertical="center"/>
    </xf>
    <xf numFmtId="167" fontId="22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E53">
            <v>30776.904999999999</v>
          </cell>
        </row>
        <row r="54">
          <cell r="E54">
            <v>593.97199999999998</v>
          </cell>
        </row>
        <row r="55">
          <cell r="E55">
            <v>1313.183</v>
          </cell>
        </row>
        <row r="56">
          <cell r="E56">
            <v>2.0859999999999999</v>
          </cell>
        </row>
      </sheetData>
      <sheetData sheetId="3">
        <row r="68">
          <cell r="E68">
            <v>1623.9069999999999</v>
          </cell>
        </row>
        <row r="69">
          <cell r="E69">
            <v>1101.923</v>
          </cell>
        </row>
        <row r="73">
          <cell r="E73">
            <v>4.76</v>
          </cell>
        </row>
        <row r="74">
          <cell r="E74">
            <v>2.77</v>
          </cell>
        </row>
      </sheetData>
      <sheetData sheetId="4">
        <row r="73">
          <cell r="E73">
            <v>27008.95</v>
          </cell>
        </row>
        <row r="74">
          <cell r="E74">
            <v>9429.7900000000009</v>
          </cell>
        </row>
        <row r="75">
          <cell r="E75">
            <v>486.37799999999999</v>
          </cell>
        </row>
        <row r="76">
          <cell r="E76">
            <v>41.61</v>
          </cell>
        </row>
        <row r="78">
          <cell r="E78">
            <v>49.491</v>
          </cell>
        </row>
        <row r="79">
          <cell r="E79">
            <v>15.529</v>
          </cell>
        </row>
        <row r="81">
          <cell r="E81">
            <v>1.3740000000000001</v>
          </cell>
        </row>
        <row r="82">
          <cell r="E82">
            <v>0.11799999999999999</v>
          </cell>
        </row>
      </sheetData>
      <sheetData sheetId="5">
        <row r="69">
          <cell r="E69">
            <v>692.97299999999996</v>
          </cell>
        </row>
        <row r="70">
          <cell r="E70">
            <v>791.625</v>
          </cell>
        </row>
      </sheetData>
      <sheetData sheetId="6">
        <row r="64">
          <cell r="E64">
            <v>25878.304</v>
          </cell>
        </row>
        <row r="65">
          <cell r="E65">
            <v>13435.85</v>
          </cell>
        </row>
        <row r="66">
          <cell r="E66">
            <v>3862.18</v>
          </cell>
        </row>
        <row r="67">
          <cell r="E67">
            <v>3.1880000000000002</v>
          </cell>
        </row>
        <row r="69">
          <cell r="E69">
            <v>3.9470000000000001</v>
          </cell>
        </row>
        <row r="71">
          <cell r="E71">
            <v>14.888999999999999</v>
          </cell>
        </row>
        <row r="74">
          <cell r="E74">
            <v>6.0000000000000001E-3</v>
          </cell>
        </row>
        <row r="76">
          <cell r="E76">
            <v>2.1999999999999999E-2</v>
          </cell>
        </row>
        <row r="100">
          <cell r="E100">
            <v>23.725000000000001</v>
          </cell>
        </row>
        <row r="110">
          <cell r="E110">
            <v>881.53099999999995</v>
          </cell>
        </row>
      </sheetData>
      <sheetData sheetId="7">
        <row r="68">
          <cell r="E68">
            <v>72344.183000000005</v>
          </cell>
        </row>
        <row r="73">
          <cell r="E73">
            <v>100.32599999999999</v>
          </cell>
        </row>
      </sheetData>
      <sheetData sheetId="8">
        <row r="70">
          <cell r="E70">
            <v>25533.596000000001</v>
          </cell>
        </row>
        <row r="75">
          <cell r="E75">
            <v>40.832999999999998</v>
          </cell>
        </row>
      </sheetData>
      <sheetData sheetId="9">
        <row r="69">
          <cell r="E69">
            <v>7364.25</v>
          </cell>
        </row>
      </sheetData>
      <sheetData sheetId="10">
        <row r="69">
          <cell r="E69">
            <v>37725.582000000002</v>
          </cell>
        </row>
        <row r="70">
          <cell r="E70">
            <v>2012.5550000000001</v>
          </cell>
        </row>
        <row r="71">
          <cell r="E71">
            <v>405.42399999999998</v>
          </cell>
        </row>
        <row r="72">
          <cell r="E72">
            <v>547.61800000000005</v>
          </cell>
        </row>
        <row r="75">
          <cell r="E75">
            <v>50.826999999999998</v>
          </cell>
        </row>
        <row r="76">
          <cell r="E76">
            <v>3.2320000000000002</v>
          </cell>
        </row>
      </sheetData>
      <sheetData sheetId="11">
        <row r="67">
          <cell r="E67">
            <v>22222.294999999998</v>
          </cell>
        </row>
        <row r="72">
          <cell r="E72">
            <v>32.262999999999998</v>
          </cell>
        </row>
        <row r="94">
          <cell r="E94">
            <v>129.58799999999999</v>
          </cell>
        </row>
        <row r="95">
          <cell r="E95">
            <v>13.552</v>
          </cell>
        </row>
      </sheetData>
      <sheetData sheetId="12">
        <row r="69">
          <cell r="E69">
            <v>1158.779</v>
          </cell>
        </row>
        <row r="74">
          <cell r="E74">
            <v>2.1619999999999999</v>
          </cell>
        </row>
      </sheetData>
      <sheetData sheetId="13">
        <row r="70">
          <cell r="E70">
            <v>2227.9720000000002</v>
          </cell>
        </row>
        <row r="71">
          <cell r="E71">
            <v>40.643000000000001</v>
          </cell>
        </row>
        <row r="75">
          <cell r="E75">
            <v>3.609</v>
          </cell>
        </row>
        <row r="76">
          <cell r="E76">
            <v>6.2E-2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85" zoomScaleNormal="85" workbookViewId="0">
      <selection activeCell="E32" sqref="E32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97" t="s">
        <v>31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02" t="s">
        <v>6</v>
      </c>
      <c r="B5" s="102"/>
      <c r="C5" s="102"/>
      <c r="D5" s="102"/>
      <c r="E5" s="102"/>
      <c r="F5" s="102"/>
      <c r="G5" s="102"/>
      <c r="H5" s="102"/>
      <c r="I5" s="103"/>
      <c r="J5" s="103"/>
      <c r="K5" s="103"/>
      <c r="L5" s="103"/>
      <c r="M5" s="10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04" t="s">
        <v>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00" t="s">
        <v>5</v>
      </c>
      <c r="B7" s="98" t="s">
        <v>17</v>
      </c>
      <c r="C7" s="95"/>
      <c r="D7" s="95"/>
      <c r="E7" s="95"/>
      <c r="F7" s="95"/>
      <c r="G7" s="96"/>
      <c r="H7" s="98" t="s">
        <v>18</v>
      </c>
      <c r="I7" s="95"/>
      <c r="J7" s="95"/>
      <c r="K7" s="95"/>
      <c r="L7" s="95"/>
      <c r="M7" s="96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01"/>
      <c r="B8" s="99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9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3" t="s">
        <v>23</v>
      </c>
      <c r="B9" s="69">
        <f>C9+D9+F9</f>
        <v>39650.947999999997</v>
      </c>
      <c r="C9" s="70">
        <f>C10+C11</f>
        <v>10531.713000000002</v>
      </c>
      <c r="D9" s="70">
        <f>D10+D11</f>
        <v>28632.857</v>
      </c>
      <c r="E9" s="71"/>
      <c r="F9" s="70">
        <f>F11</f>
        <v>486.37799999999999</v>
      </c>
      <c r="G9" s="71"/>
      <c r="H9" s="69">
        <f>I9</f>
        <v>18.298999999999999</v>
      </c>
      <c r="I9" s="70">
        <f>I10+I11</f>
        <v>18.298999999999999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6" hidden="1" outlineLevel="1" x14ac:dyDescent="0.3">
      <c r="A10" s="61" t="s">
        <v>24</v>
      </c>
      <c r="B10" s="73">
        <f>SUM(C10:G10)</f>
        <v>2725.83</v>
      </c>
      <c r="C10" s="74">
        <f>[1]Аксион!$E$69</f>
        <v>1101.923</v>
      </c>
      <c r="D10" s="74">
        <f>[1]Аксион!$E$68</f>
        <v>1623.9069999999999</v>
      </c>
      <c r="E10" s="72"/>
      <c r="F10" s="72"/>
      <c r="G10" s="72"/>
      <c r="H10" s="75">
        <f>SUM(I10:M10)</f>
        <v>7.5299999999999994</v>
      </c>
      <c r="I10" s="76">
        <f>[1]Аксион!$E$74</f>
        <v>2.77</v>
      </c>
      <c r="J10" s="77">
        <f>[1]Аксион!$E$73</f>
        <v>4.76</v>
      </c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6" hidden="1" outlineLevel="1" x14ac:dyDescent="0.3">
      <c r="A11" s="62" t="s">
        <v>25</v>
      </c>
      <c r="B11" s="73">
        <f t="shared" ref="B11:B26" si="0">SUM(C11:G11)</f>
        <v>36966.728000000003</v>
      </c>
      <c r="C11" s="75">
        <f>[1]Ижсталь!$E$74</f>
        <v>9429.7900000000009</v>
      </c>
      <c r="D11" s="75">
        <f>[1]Ижсталь!$E$73</f>
        <v>27008.95</v>
      </c>
      <c r="E11" s="75"/>
      <c r="F11" s="75">
        <f>[1]Ижсталь!$E$75</f>
        <v>486.37799999999999</v>
      </c>
      <c r="G11" s="75">
        <f>[1]Ижсталь!$E$76</f>
        <v>41.61</v>
      </c>
      <c r="H11" s="75">
        <f t="shared" ref="H11:H28" si="1">SUM(I11:M11)</f>
        <v>66.511999999999986</v>
      </c>
      <c r="I11" s="75">
        <f>[1]Ижсталь!$E$79</f>
        <v>15.529</v>
      </c>
      <c r="J11" s="78">
        <f>[1]Ижсталь!$E$78</f>
        <v>49.491</v>
      </c>
      <c r="K11" s="79"/>
      <c r="L11" s="79">
        <f>[1]Ижсталь!$E$81</f>
        <v>1.3740000000000001</v>
      </c>
      <c r="M11" s="80">
        <f>[1]Ижсталь!$E$82</f>
        <v>0.11799999999999999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11</v>
      </c>
      <c r="B12" s="81">
        <f t="shared" si="0"/>
        <v>1484.598</v>
      </c>
      <c r="C12" s="82"/>
      <c r="D12" s="82">
        <f>[1]ЮУНК!$E$69</f>
        <v>692.97299999999996</v>
      </c>
      <c r="E12" s="82">
        <f>[1]ЮУНК!$E$70</f>
        <v>791.625</v>
      </c>
      <c r="F12" s="82"/>
      <c r="G12" s="82"/>
      <c r="H12" s="82">
        <f t="shared" si="1"/>
        <v>0</v>
      </c>
      <c r="I12" s="82"/>
      <c r="J12" s="82"/>
      <c r="K12" s="83"/>
      <c r="L12" s="84"/>
      <c r="M12" s="8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1">
        <f t="shared" si="0"/>
        <v>23.725000000000001</v>
      </c>
      <c r="C13" s="82"/>
      <c r="D13" s="82"/>
      <c r="E13" s="85"/>
      <c r="F13" s="82">
        <f>[1]Междуреч!$E$100</f>
        <v>23.725000000000001</v>
      </c>
      <c r="G13" s="82"/>
      <c r="H13" s="82">
        <f t="shared" si="1"/>
        <v>0</v>
      </c>
      <c r="I13" s="82"/>
      <c r="J13" s="82"/>
      <c r="K13" s="86"/>
      <c r="L13" s="87"/>
      <c r="M13" s="8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1">
        <f t="shared" si="0"/>
        <v>881.53099999999995</v>
      </c>
      <c r="C14" s="82"/>
      <c r="D14" s="82">
        <f>[1]Междуреч!$E$110</f>
        <v>881.53099999999995</v>
      </c>
      <c r="E14" s="82"/>
      <c r="F14" s="82"/>
      <c r="G14" s="82"/>
      <c r="H14" s="82">
        <f t="shared" si="1"/>
        <v>0</v>
      </c>
      <c r="I14" s="82"/>
      <c r="J14" s="82"/>
      <c r="K14" s="86"/>
      <c r="L14" s="87"/>
      <c r="M14" s="8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6" x14ac:dyDescent="0.3">
      <c r="A15" s="14" t="s">
        <v>14</v>
      </c>
      <c r="B15" s="81">
        <f t="shared" si="0"/>
        <v>105030.329</v>
      </c>
      <c r="C15" s="82"/>
      <c r="D15" s="82">
        <f>D16+D17</f>
        <v>103121.088</v>
      </c>
      <c r="E15" s="82">
        <f>E16+E17</f>
        <v>593.97199999999998</v>
      </c>
      <c r="F15" s="82">
        <f t="shared" ref="F15" si="2">F16+F17</f>
        <v>1313.183</v>
      </c>
      <c r="G15" s="82">
        <f>G16+G17</f>
        <v>2.0859999999999999</v>
      </c>
      <c r="H15" s="82">
        <f>SUM(I15:M15)</f>
        <v>100.32599999999999</v>
      </c>
      <c r="I15" s="82"/>
      <c r="J15" s="89">
        <f>J16+J17</f>
        <v>100.32599999999999</v>
      </c>
      <c r="K15" s="83"/>
      <c r="L15" s="84"/>
      <c r="M15" s="8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6" hidden="1" outlineLevel="1" x14ac:dyDescent="0.3">
      <c r="A16" s="64" t="s">
        <v>27</v>
      </c>
      <c r="B16" s="81">
        <f>SUM(C16:G16)</f>
        <v>72344.183000000005</v>
      </c>
      <c r="C16" s="90"/>
      <c r="D16" s="90">
        <f>[1]БЗФ!$E$68</f>
        <v>72344.183000000005</v>
      </c>
      <c r="E16" s="90"/>
      <c r="F16" s="90"/>
      <c r="G16" s="90"/>
      <c r="H16" s="82"/>
      <c r="I16" s="82"/>
      <c r="J16" s="91">
        <f>[1]БЗФ!$E$73</f>
        <v>100.32599999999999</v>
      </c>
      <c r="K16" s="83"/>
      <c r="L16" s="84"/>
      <c r="M16" s="8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hidden="1" outlineLevel="1" x14ac:dyDescent="0.3">
      <c r="A17" s="64" t="s">
        <v>26</v>
      </c>
      <c r="B17" s="81">
        <f>SUM(C17:G17)</f>
        <v>32686.146000000001</v>
      </c>
      <c r="C17" s="90"/>
      <c r="D17" s="90">
        <f>'[1]Кор-ГОК'!$E$53</f>
        <v>30776.904999999999</v>
      </c>
      <c r="E17" s="90">
        <f>'[1]Кор-ГОК'!$E$54</f>
        <v>593.97199999999998</v>
      </c>
      <c r="F17" s="90">
        <f>'[1]Кор-ГОК'!$E$55</f>
        <v>1313.183</v>
      </c>
      <c r="G17" s="90">
        <f>'[1]Кор-ГОК'!$E$56</f>
        <v>2.0859999999999999</v>
      </c>
      <c r="H17" s="82"/>
      <c r="I17" s="82"/>
      <c r="J17" s="89"/>
      <c r="K17" s="83"/>
      <c r="L17" s="84"/>
      <c r="M17" s="8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15</v>
      </c>
      <c r="B18" s="81">
        <f t="shared" si="0"/>
        <v>25533.596000000001</v>
      </c>
      <c r="C18" s="82"/>
      <c r="D18" s="82">
        <f>[1]БМК!$E$70</f>
        <v>25533.596000000001</v>
      </c>
      <c r="E18" s="82"/>
      <c r="F18" s="82"/>
      <c r="G18" s="82"/>
      <c r="H18" s="82">
        <f t="shared" si="1"/>
        <v>40.832999999999998</v>
      </c>
      <c r="I18" s="82"/>
      <c r="J18" s="82">
        <f>[1]БМК!$E$75</f>
        <v>40.832999999999998</v>
      </c>
      <c r="K18" s="83"/>
      <c r="L18" s="84"/>
      <c r="M18" s="8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1">
        <f>SUM(C19:G19)</f>
        <v>25649.688999999998</v>
      </c>
      <c r="C19" s="82"/>
      <c r="D19" s="82">
        <f>SUM(D20:D22)</f>
        <v>22222.294999999998</v>
      </c>
      <c r="E19" s="82">
        <f t="shared" ref="E19" si="3">SUM(E20:E22)</f>
        <v>3427.3940000000002</v>
      </c>
      <c r="F19" s="82"/>
      <c r="G19" s="82"/>
      <c r="H19" s="82">
        <f t="shared" si="1"/>
        <v>38.095999999999997</v>
      </c>
      <c r="I19" s="82"/>
      <c r="J19" s="82">
        <f>SUM(J20:J22)</f>
        <v>38.095999999999997</v>
      </c>
      <c r="K19" s="83"/>
      <c r="L19" s="84"/>
      <c r="M19" s="8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hidden="1" outlineLevel="1" x14ac:dyDescent="0.3">
      <c r="A20" s="64" t="s">
        <v>28</v>
      </c>
      <c r="B20" s="81">
        <f t="shared" si="0"/>
        <v>22222.294999999998</v>
      </c>
      <c r="C20" s="82"/>
      <c r="D20" s="82">
        <f>'[1]ЯкутУ+'!$E$67</f>
        <v>22222.294999999998</v>
      </c>
      <c r="E20" s="82"/>
      <c r="F20" s="82"/>
      <c r="G20" s="82"/>
      <c r="H20" s="82">
        <f t="shared" si="1"/>
        <v>32.262999999999998</v>
      </c>
      <c r="I20" s="82"/>
      <c r="J20" s="82">
        <f>'[1]ЯкутУ+'!$E$72</f>
        <v>32.262999999999998</v>
      </c>
      <c r="K20" s="83"/>
      <c r="L20" s="84"/>
      <c r="M20" s="8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hidden="1" outlineLevel="1" x14ac:dyDescent="0.3">
      <c r="A21" s="64" t="s">
        <v>29</v>
      </c>
      <c r="B21" s="81">
        <f t="shared" si="0"/>
        <v>2268.6150000000002</v>
      </c>
      <c r="C21" s="82"/>
      <c r="D21" s="82"/>
      <c r="E21" s="82">
        <f>[1]ТП_Посьет!$E$70+[1]ТП_Посьет!$E$71</f>
        <v>2268.6150000000002</v>
      </c>
      <c r="F21" s="82"/>
      <c r="G21" s="82"/>
      <c r="H21" s="82">
        <f t="shared" si="1"/>
        <v>3.6709999999999998</v>
      </c>
      <c r="I21" s="82"/>
      <c r="J21" s="82">
        <f>[1]ТП_Посьет!$E$75+[1]ТП_Посьет!$E$76</f>
        <v>3.6709999999999998</v>
      </c>
      <c r="K21" s="83"/>
      <c r="L21" s="84"/>
      <c r="M21" s="8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hidden="1" outlineLevel="1" x14ac:dyDescent="0.3">
      <c r="A22" s="64" t="s">
        <v>30</v>
      </c>
      <c r="B22" s="81">
        <f t="shared" si="0"/>
        <v>1158.779</v>
      </c>
      <c r="C22" s="82"/>
      <c r="D22" s="82"/>
      <c r="E22" s="82">
        <f>[1]МТП_Ванино!$E$69</f>
        <v>1158.779</v>
      </c>
      <c r="F22" s="82"/>
      <c r="G22" s="82"/>
      <c r="H22" s="82">
        <f t="shared" si="1"/>
        <v>2.1619999999999999</v>
      </c>
      <c r="I22" s="82"/>
      <c r="J22" s="82">
        <f>[1]МТП_Ванино!$E$74</f>
        <v>2.1619999999999999</v>
      </c>
      <c r="K22" s="83"/>
      <c r="L22" s="84"/>
      <c r="M22" s="8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collapsed="1" x14ac:dyDescent="0.3">
      <c r="A23" s="7" t="s">
        <v>19</v>
      </c>
      <c r="B23" s="81">
        <f t="shared" si="0"/>
        <v>143.13999999999999</v>
      </c>
      <c r="C23" s="82"/>
      <c r="D23" s="82"/>
      <c r="E23" s="82"/>
      <c r="F23" s="82">
        <f>'[1]ЯкутУ+'!$E$94</f>
        <v>129.58799999999999</v>
      </c>
      <c r="G23" s="82">
        <f>'[1]ЯкутУ+'!$E$95</f>
        <v>13.552</v>
      </c>
      <c r="H23" s="82">
        <f t="shared" si="1"/>
        <v>0</v>
      </c>
      <c r="I23" s="82"/>
      <c r="J23" s="82"/>
      <c r="K23" s="83"/>
      <c r="L23" s="84"/>
      <c r="M23" s="8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66">
        <f t="shared" si="0"/>
        <v>43198.358000000007</v>
      </c>
      <c r="C24" s="82"/>
      <c r="D24" s="82">
        <f>SUM(D25:D25)</f>
        <v>25882.251</v>
      </c>
      <c r="E24" s="82">
        <f>SUM(E25:E25)</f>
        <v>13435.85</v>
      </c>
      <c r="F24" s="82">
        <f>SUM(F25:F25)</f>
        <v>3877.069</v>
      </c>
      <c r="G24" s="82">
        <f>SUM(G25:G25)</f>
        <v>3.1880000000000002</v>
      </c>
      <c r="H24" s="82">
        <f t="shared" si="1"/>
        <v>2.7999999999999997E-2</v>
      </c>
      <c r="I24" s="82"/>
      <c r="J24" s="82">
        <f>SUM(J25:J25)</f>
        <v>6.0000000000000001E-3</v>
      </c>
      <c r="K24" s="83"/>
      <c r="L24" s="83">
        <f>SUM(L25:L25)</f>
        <v>2.1999999999999999E-2</v>
      </c>
      <c r="M24" s="8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3" customFormat="1" ht="16.2" hidden="1" customHeight="1" outlineLevel="1" x14ac:dyDescent="0.3">
      <c r="A25" s="15" t="s">
        <v>10</v>
      </c>
      <c r="B25" s="73">
        <f>SUM(C25:G25)</f>
        <v>43198.358000000007</v>
      </c>
      <c r="C25" s="75"/>
      <c r="D25" s="75">
        <f>[1]Междуреч!$E$64+[1]Междуреч!$E$69</f>
        <v>25882.251</v>
      </c>
      <c r="E25" s="75">
        <f>[1]Междуреч!$E$65</f>
        <v>13435.85</v>
      </c>
      <c r="F25" s="75">
        <f>[1]Междуреч!$E$66+[1]Междуреч!$E$71</f>
        <v>3877.069</v>
      </c>
      <c r="G25" s="75">
        <f>[1]Междуреч!$E$67</f>
        <v>3.1880000000000002</v>
      </c>
      <c r="H25" s="75">
        <f t="shared" si="1"/>
        <v>2.7999999999999997E-2</v>
      </c>
      <c r="I25" s="75"/>
      <c r="J25" s="75">
        <f>[1]Междуреч!$E$74</f>
        <v>6.0000000000000001E-3</v>
      </c>
      <c r="K25" s="88"/>
      <c r="L25" s="88">
        <f>[1]Междуреч!$E$76</f>
        <v>2.1999999999999999E-2</v>
      </c>
      <c r="M25" s="8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30" customHeight="1" collapsed="1" x14ac:dyDescent="0.3">
      <c r="A26" s="8" t="s">
        <v>9</v>
      </c>
      <c r="B26" s="81">
        <f t="shared" si="0"/>
        <v>48055.429000000004</v>
      </c>
      <c r="C26" s="82">
        <f>SUM(C27:C28)</f>
        <v>2012.5550000000001</v>
      </c>
      <c r="D26" s="82">
        <f>SUM(D27:D28)</f>
        <v>45495.256000000001</v>
      </c>
      <c r="E26" s="82">
        <f>SUM(E27:E28)</f>
        <v>547.61800000000005</v>
      </c>
      <c r="F26" s="82"/>
      <c r="G26" s="82"/>
      <c r="H26" s="82">
        <f t="shared" si="1"/>
        <v>54.058999999999997</v>
      </c>
      <c r="I26" s="82">
        <f>SUM(I27:I28)</f>
        <v>3.2320000000000002</v>
      </c>
      <c r="J26" s="82">
        <f>SUM(J27:J28)</f>
        <v>50.826999999999998</v>
      </c>
      <c r="K26" s="83"/>
      <c r="L26" s="92"/>
      <c r="M26" s="8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399999999999999" hidden="1" customHeight="1" outlineLevel="1" collapsed="1" x14ac:dyDescent="0.3">
      <c r="A27" s="10" t="s">
        <v>21</v>
      </c>
      <c r="B27" s="73">
        <f>SUM(C27:G27)</f>
        <v>7364.25</v>
      </c>
      <c r="C27" s="75"/>
      <c r="D27" s="75">
        <f>[1]УралКУЗ!$E$69</f>
        <v>7364.25</v>
      </c>
      <c r="E27" s="75"/>
      <c r="F27" s="75"/>
      <c r="G27" s="75"/>
      <c r="H27" s="75">
        <f t="shared" si="1"/>
        <v>0</v>
      </c>
      <c r="I27" s="75"/>
      <c r="J27" s="75"/>
      <c r="K27" s="79"/>
      <c r="L27" s="79"/>
      <c r="M27" s="8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399999999999999" hidden="1" customHeight="1" outlineLevel="1" x14ac:dyDescent="0.3">
      <c r="A28" s="10" t="s">
        <v>22</v>
      </c>
      <c r="B28" s="73">
        <f>SUM(C28:G28)</f>
        <v>40691.179000000004</v>
      </c>
      <c r="C28" s="75">
        <f>[1]ЧМК!$E$70</f>
        <v>2012.5550000000001</v>
      </c>
      <c r="D28" s="75">
        <f>[1]ЧМК!$E$69+[1]ЧМК!$E$71</f>
        <v>38131.006000000001</v>
      </c>
      <c r="E28" s="75">
        <f>[1]ЧМК!$E$72</f>
        <v>547.61800000000005</v>
      </c>
      <c r="F28" s="75"/>
      <c r="G28" s="75"/>
      <c r="H28" s="75">
        <f t="shared" si="1"/>
        <v>54.058999999999997</v>
      </c>
      <c r="I28" s="75">
        <f>[1]ЧМК!$E$76</f>
        <v>3.2320000000000002</v>
      </c>
      <c r="J28" s="75">
        <f>[1]ЧМК!$E$75</f>
        <v>50.826999999999998</v>
      </c>
      <c r="K28" s="79"/>
      <c r="L28" s="79"/>
      <c r="M28" s="8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2.95" customHeight="1" collapsed="1" x14ac:dyDescent="0.3">
      <c r="A29" s="16" t="s">
        <v>4</v>
      </c>
      <c r="B29" s="93">
        <f>SUM(B9:B28)-B9-B15-B19-B24-B26</f>
        <v>289692.95299999998</v>
      </c>
      <c r="C29" s="94">
        <f>C9+C12+C13+C14+C16+C18+C19+C23+C24+C26</f>
        <v>12544.268000000002</v>
      </c>
      <c r="D29" s="94">
        <f>D9+D12+D13+D14+D15+D18+D23+D24+D26</f>
        <v>230239.55199999997</v>
      </c>
      <c r="E29" s="94">
        <f>E9+E12+E13+E14+E16+E18+E19+E23+E24+E26+E15</f>
        <v>18796.458999999999</v>
      </c>
      <c r="F29" s="94">
        <f>F9+F12+F13+F14+F16+F18+F19+F23+F24+F26+F15</f>
        <v>5829.9430000000002</v>
      </c>
      <c r="G29" s="94">
        <f>G9+G12+G13+G14+G16+G18+G19+G23+G24+G26+G15</f>
        <v>18.825999999999997</v>
      </c>
      <c r="H29" s="94">
        <f>H9+H12+H13+H14+H16+H18+H19+H23+H24+H26</f>
        <v>151.315</v>
      </c>
      <c r="I29" s="94">
        <f>I9+I12+I13+I14+I16+I18+I19+I23+I24+I26</f>
        <v>21.530999999999999</v>
      </c>
      <c r="J29" s="94">
        <f>J9+J12+J13+J14+J16+J18+J20+J23+J24+J26</f>
        <v>224.255</v>
      </c>
      <c r="K29" s="94">
        <f>K9+K12+K13+K14+K16+K18+K19+K23+K24+K26</f>
        <v>0</v>
      </c>
      <c r="L29" s="94">
        <f>L9+L12+L13+L14+L16+L18+L19+L23+L24+L26</f>
        <v>2.1999999999999999E-2</v>
      </c>
      <c r="M29" s="94">
        <f>M9+M12+M13+M14+M16+M18+M19+M23+M24+M26</f>
        <v>0</v>
      </c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9"/>
      <c r="B30" s="60"/>
      <c r="C30" s="49"/>
      <c r="D30" s="49"/>
      <c r="E30" s="49"/>
      <c r="F30" s="20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67"/>
      <c r="B31" s="67"/>
      <c r="C31" s="67"/>
    </row>
    <row r="32" spans="1:24" ht="15.6" x14ac:dyDescent="0.3">
      <c r="A32" s="67"/>
      <c r="B32" s="67"/>
      <c r="C32" s="68"/>
      <c r="D32" s="50"/>
      <c r="E32" s="31"/>
      <c r="F32" s="23"/>
      <c r="G32" s="1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68"/>
      <c r="B33" s="67"/>
      <c r="C33" s="67"/>
      <c r="D33" s="50"/>
      <c r="E33" s="5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67"/>
      <c r="B34" s="67"/>
      <c r="C34" s="67"/>
      <c r="D34" s="52"/>
      <c r="E34" s="31"/>
      <c r="F34" s="23"/>
      <c r="G34" s="58"/>
      <c r="H34" s="5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68"/>
      <c r="B35" s="67"/>
      <c r="C35" s="67"/>
      <c r="D35" s="50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68"/>
      <c r="B36" s="67"/>
      <c r="C36" s="68"/>
      <c r="D36" s="50"/>
      <c r="E36" s="59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">
      <c r="A37" s="68"/>
      <c r="B37" s="67"/>
      <c r="C37" s="67"/>
      <c r="D37" s="53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68"/>
      <c r="B38" s="68"/>
      <c r="C38" s="68"/>
      <c r="D38" s="50"/>
      <c r="E38" s="31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32"/>
      <c r="B39" s="29"/>
      <c r="D39" s="50"/>
      <c r="E39" s="31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7"/>
      <c r="B40" s="65"/>
      <c r="D40" s="50"/>
      <c r="E40" s="54"/>
      <c r="F40" s="23"/>
    </row>
    <row r="41" spans="1:24" ht="15.6" x14ac:dyDescent="0.3">
      <c r="A41" s="34"/>
      <c r="B41" s="35"/>
      <c r="D41" s="53"/>
      <c r="E41" s="55"/>
      <c r="F41" s="23"/>
    </row>
    <row r="42" spans="1:24" ht="15.6" x14ac:dyDescent="0.3">
      <c r="A42" s="27"/>
      <c r="B42" s="36"/>
      <c r="C42" s="30"/>
      <c r="D42" s="56"/>
      <c r="E42" s="54"/>
      <c r="F42" s="23"/>
    </row>
    <row r="43" spans="1:24" ht="15.6" x14ac:dyDescent="0.3">
      <c r="A43" s="38"/>
      <c r="B43" s="39"/>
      <c r="C43" s="30"/>
      <c r="D43" s="53"/>
      <c r="E43" s="51"/>
      <c r="F43" s="23"/>
    </row>
    <row r="44" spans="1:24" ht="15.6" x14ac:dyDescent="0.3">
      <c r="A44" s="40"/>
      <c r="B44" s="41"/>
      <c r="C44" s="30"/>
      <c r="D44" s="50"/>
      <c r="E44" s="57"/>
      <c r="F44" s="23"/>
    </row>
    <row r="45" spans="1:24" ht="15.6" x14ac:dyDescent="0.3">
      <c r="A45" s="40"/>
      <c r="B45" s="41"/>
      <c r="C45" s="37"/>
      <c r="D45" s="28"/>
      <c r="E45" s="42"/>
      <c r="F45" s="23"/>
    </row>
    <row r="46" spans="1:24" ht="15.6" x14ac:dyDescent="0.3">
      <c r="A46" s="27"/>
      <c r="B46" s="21"/>
      <c r="C46" s="37"/>
      <c r="D46" s="28"/>
      <c r="E46" s="26"/>
      <c r="F46" s="23"/>
    </row>
    <row r="47" spans="1:24" ht="15.6" x14ac:dyDescent="0.3">
      <c r="A47" s="43"/>
      <c r="B47" s="21"/>
      <c r="C47" s="37"/>
      <c r="D47" s="25"/>
      <c r="E47" s="22"/>
      <c r="F47" s="23"/>
    </row>
    <row r="48" spans="1:24" ht="15.6" x14ac:dyDescent="0.3">
      <c r="A48" s="44"/>
      <c r="B48" s="45"/>
      <c r="C48" s="37"/>
      <c r="D48" s="46"/>
      <c r="E48" s="22"/>
      <c r="F48" s="23"/>
    </row>
    <row r="49" spans="1:6" ht="15.6" x14ac:dyDescent="0.3">
      <c r="A49" s="27"/>
      <c r="B49" s="36"/>
      <c r="C49" s="24"/>
      <c r="D49" s="28"/>
      <c r="E49" s="33"/>
      <c r="F49" s="23"/>
    </row>
    <row r="50" spans="1:6" x14ac:dyDescent="0.3">
      <c r="A50" s="47"/>
      <c r="B50" s="47"/>
      <c r="C50" s="47"/>
      <c r="D50" s="47"/>
      <c r="E50" s="48"/>
      <c r="F50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2019-02-18T11:43:37Z</dcterms:modified>
</cp:coreProperties>
</file>